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M\EBozec\couplage atrio ventriculaire\Viewpoint paper\"/>
    </mc:Choice>
  </mc:AlternateContent>
  <bookViews>
    <workbookView xWindow="0" yWindow="0" windowWidth="28800" windowHeight="11700"/>
  </bookViews>
  <sheets>
    <sheet name="VAC" sheetId="2" r:id="rId1"/>
    <sheet name="Feuil2" sheetId="3" state="hidden" r:id="rId2"/>
  </sheets>
  <calcPr calcId="162913"/>
</workbook>
</file>

<file path=xl/calcChain.xml><?xml version="1.0" encoding="utf-8"?>
<calcChain xmlns="http://schemas.openxmlformats.org/spreadsheetml/2006/main">
  <c r="B14" i="2" l="1"/>
  <c r="B4" i="3"/>
  <c r="C13" i="2" s="1"/>
  <c r="B12" i="2"/>
  <c r="B1" i="3"/>
  <c r="C10" i="2" s="1"/>
  <c r="B11" i="2"/>
  <c r="B13" i="2" l="1"/>
  <c r="B10" i="2"/>
  <c r="B15" i="2" s="1"/>
  <c r="B16" i="2" s="1"/>
  <c r="B2" i="3" l="1"/>
  <c r="B3" i="3" l="1"/>
  <c r="C11" i="2"/>
  <c r="B5" i="3" l="1"/>
  <c r="C12" i="2"/>
  <c r="C14" i="2" l="1"/>
  <c r="B6" i="3"/>
  <c r="C15" i="2" l="1"/>
  <c r="B7" i="3"/>
  <c r="C16" i="2" s="1"/>
</calcChain>
</file>

<file path=xl/sharedStrings.xml><?xml version="1.0" encoding="utf-8"?>
<sst xmlns="http://schemas.openxmlformats.org/spreadsheetml/2006/main" count="29" uniqueCount="22">
  <si>
    <t>Ea</t>
  </si>
  <si>
    <t>Ees</t>
  </si>
  <si>
    <t>End(Avg)</t>
  </si>
  <si>
    <t>tNd</t>
  </si>
  <si>
    <t>End(Est)</t>
  </si>
  <si>
    <t>DBP (mmHg)</t>
  </si>
  <si>
    <t>SBP (mmHg)</t>
  </si>
  <si>
    <t>Ejection time (ms)</t>
  </si>
  <si>
    <t>Systolic period (ms)</t>
  </si>
  <si>
    <t>LVEF (p.e. 0,60)</t>
  </si>
  <si>
    <t>Exemple</t>
  </si>
  <si>
    <t>Ventricular-arterial coupling</t>
  </si>
  <si>
    <t>Calculator</t>
  </si>
  <si>
    <t>Pre-Ejection time (ms)</t>
  </si>
  <si>
    <t>Stroke Volume (ml)</t>
  </si>
  <si>
    <t>Calculated parameters</t>
  </si>
  <si>
    <t xml:space="preserve">Exam parameters </t>
  </si>
  <si>
    <t>Ventricular-arterial coupling (Chen et al)</t>
  </si>
  <si>
    <t>regulation and cardiac reserve in the elderly. J Am Coll Cardiol. 1998 Nov;32(5):1221-7. PMID: 9809929</t>
  </si>
  <si>
    <t xml:space="preserve"> J Am Coll Cardiol. 2001 Dec;38(7):2028-34. PMID 11738311</t>
  </si>
  <si>
    <t>. Chen et al. Coupled systolic-ventricular and vascular stiffening with age: implications for pressure</t>
  </si>
  <si>
    <t>. Chen et al.  Noninvasive single-beat determination of left ventricular end-systolic elastance in humans.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</si>
</sst>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33" borderId="10" xfId="10" applyFont="1" applyFill="1" applyBorder="1"/>
    <xf numFmtId="1" fontId="18" fillId="33" borderId="10" xfId="0" applyNumberFormat="1" applyFont="1" applyFill="1" applyBorder="1" applyAlignment="1">
      <alignment horizontal="center"/>
    </xf>
    <xf numFmtId="2" fontId="18" fillId="33" borderId="10" xfId="0" applyNumberFormat="1" applyFont="1" applyFill="1" applyBorder="1" applyAlignment="1">
      <alignment horizontal="center"/>
    </xf>
    <xf numFmtId="0" fontId="19" fillId="33" borderId="10" xfId="10" applyFont="1" applyFill="1" applyBorder="1" applyAlignment="1">
      <alignment wrapText="1"/>
    </xf>
    <xf numFmtId="164" fontId="18" fillId="33" borderId="10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0" fontId="21" fillId="34" borderId="10" xfId="10" applyFont="1" applyFill="1" applyBorder="1" applyAlignment="1">
      <alignment horizontal="center"/>
    </xf>
    <xf numFmtId="0" fontId="21" fillId="34" borderId="10" xfId="10" applyFont="1" applyFill="1" applyBorder="1"/>
    <xf numFmtId="2" fontId="18" fillId="33" borderId="10" xfId="0" applyNumberFormat="1" applyFont="1" applyFill="1" applyBorder="1" applyAlignment="1">
      <alignment horizontal="left" indent="3"/>
    </xf>
    <xf numFmtId="2" fontId="21" fillId="34" borderId="10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/>
    <xf numFmtId="2" fontId="18" fillId="34" borderId="10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1" fontId="18" fillId="0" borderId="10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34" borderId="12" xfId="10" applyFont="1" applyFill="1" applyBorder="1" applyAlignment="1">
      <alignment horizontal="center"/>
    </xf>
    <xf numFmtId="0" fontId="21" fillId="34" borderId="13" xfId="10" applyFont="1" applyFill="1" applyBorder="1" applyAlignment="1">
      <alignment horizontal="center"/>
    </xf>
    <xf numFmtId="0" fontId="21" fillId="34" borderId="14" xfId="10" applyFont="1" applyFill="1" applyBorder="1" applyAlignment="1">
      <alignment horizontal="center"/>
    </xf>
    <xf numFmtId="0" fontId="23" fillId="0" borderId="0" xfId="0" applyFont="1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26" sqref="C26"/>
    </sheetView>
  </sheetViews>
  <sheetFormatPr baseColWidth="10" defaultRowHeight="15" x14ac:dyDescent="0.25"/>
  <cols>
    <col min="1" max="1" width="36.28515625" bestFit="1" customWidth="1"/>
    <col min="2" max="2" width="12" bestFit="1" customWidth="1"/>
    <col min="3" max="3" width="16.28515625" customWidth="1"/>
  </cols>
  <sheetData>
    <row r="1" spans="1:3" ht="21" x14ac:dyDescent="0.35">
      <c r="A1" s="18" t="s">
        <v>17</v>
      </c>
      <c r="B1" s="18"/>
      <c r="C1" s="18"/>
    </row>
    <row r="2" spans="1:3" ht="18.75" x14ac:dyDescent="0.3">
      <c r="A2" s="8" t="s">
        <v>16</v>
      </c>
      <c r="B2" s="8" t="s">
        <v>10</v>
      </c>
      <c r="C2" s="8" t="s">
        <v>12</v>
      </c>
    </row>
    <row r="3" spans="1:3" ht="18.75" x14ac:dyDescent="0.3">
      <c r="A3" s="1" t="s">
        <v>6</v>
      </c>
      <c r="B3" s="2">
        <v>135.33330000000001</v>
      </c>
      <c r="C3" s="17"/>
    </row>
    <row r="4" spans="1:3" ht="18.75" x14ac:dyDescent="0.3">
      <c r="A4" s="1" t="s">
        <v>5</v>
      </c>
      <c r="B4" s="2">
        <v>84.666669999999996</v>
      </c>
      <c r="C4" s="17"/>
    </row>
    <row r="5" spans="1:3" ht="18.75" x14ac:dyDescent="0.3">
      <c r="A5" s="1" t="s">
        <v>9</v>
      </c>
      <c r="B5" s="3">
        <v>0.66618648000000003</v>
      </c>
      <c r="C5" s="7"/>
    </row>
    <row r="6" spans="1:3" ht="18.75" x14ac:dyDescent="0.3">
      <c r="A6" s="4" t="s">
        <v>14</v>
      </c>
      <c r="B6" s="5">
        <v>86.754865288000005</v>
      </c>
      <c r="C6" s="6"/>
    </row>
    <row r="7" spans="1:3" ht="18.75" x14ac:dyDescent="0.3">
      <c r="A7" s="4" t="s">
        <v>13</v>
      </c>
      <c r="B7" s="5">
        <v>77.650000000000006</v>
      </c>
      <c r="C7" s="6"/>
    </row>
    <row r="8" spans="1:3" ht="18.75" x14ac:dyDescent="0.3">
      <c r="A8" s="1" t="s">
        <v>7</v>
      </c>
      <c r="B8" s="5">
        <v>298.52999999999997</v>
      </c>
      <c r="C8" s="6"/>
    </row>
    <row r="9" spans="1:3" ht="18.75" x14ac:dyDescent="0.3">
      <c r="A9" s="19" t="s">
        <v>15</v>
      </c>
      <c r="B9" s="20"/>
      <c r="C9" s="21"/>
    </row>
    <row r="10" spans="1:3" ht="18.75" x14ac:dyDescent="0.3">
      <c r="A10" s="1" t="s">
        <v>8</v>
      </c>
      <c r="B10" s="5">
        <f>B7+B8</f>
        <v>376.17999999999995</v>
      </c>
      <c r="C10" s="6">
        <f>Feuil2!B1</f>
        <v>0</v>
      </c>
    </row>
    <row r="11" spans="1:3" ht="18.75" x14ac:dyDescent="0.3">
      <c r="A11" s="1" t="s">
        <v>3</v>
      </c>
      <c r="B11" s="10">
        <f>B7/B10</f>
        <v>0.20641714073050141</v>
      </c>
      <c r="C11" s="7" t="e">
        <f>Feuil2!B2</f>
        <v>#DIV/0!</v>
      </c>
    </row>
    <row r="12" spans="1:3" ht="18.75" x14ac:dyDescent="0.3">
      <c r="A12" s="1" t="s">
        <v>2</v>
      </c>
      <c r="B12" s="3">
        <f>0.35695-(7.2266*B11)+(74.249*B11^2)-(307.39*B11^3)+(684.54*B11^4)-(856.92*B11^5)+(571.95*B11^6)-(159.1*B11^7)</f>
        <v>0.28868072142812662</v>
      </c>
      <c r="C12" s="7" t="e">
        <f>Feuil2!B3</f>
        <v>#DIV/0!</v>
      </c>
    </row>
    <row r="13" spans="1:3" ht="18.75" x14ac:dyDescent="0.3">
      <c r="A13" s="1" t="s">
        <v>0</v>
      </c>
      <c r="B13" s="3">
        <f>(B3*0.9)/B6</f>
        <v>1.4039554968549697</v>
      </c>
      <c r="C13" s="7" t="e">
        <f>Feuil2!B4</f>
        <v>#DIV/0!</v>
      </c>
    </row>
    <row r="14" spans="1:3" ht="18.75" x14ac:dyDescent="0.3">
      <c r="A14" s="1" t="s">
        <v>4</v>
      </c>
      <c r="B14" s="3">
        <f>0.0275-(0.165*B5)+(0.3656*(B4/(B3*0.9)))+(0.515*B12)</f>
        <v>0.32038890066202819</v>
      </c>
      <c r="C14" s="7" t="e">
        <f>Feuil2!B5</f>
        <v>#DIV/0!</v>
      </c>
    </row>
    <row r="15" spans="1:3" ht="18.75" x14ac:dyDescent="0.3">
      <c r="A15" s="1" t="s">
        <v>1</v>
      </c>
      <c r="B15" s="3">
        <f>(B4-(B14*B3*0.9))/(B14*B6)</f>
        <v>1.6421236042175338</v>
      </c>
      <c r="C15" s="7" t="e">
        <f>Feuil2!B6</f>
        <v>#DIV/0!</v>
      </c>
    </row>
    <row r="16" spans="1:3" ht="18.75" x14ac:dyDescent="0.3">
      <c r="A16" s="9" t="s">
        <v>11</v>
      </c>
      <c r="B16" s="14">
        <f>B13/B15</f>
        <v>0.85496334943918528</v>
      </c>
      <c r="C16" s="11" t="e">
        <f>Feuil2!B7</f>
        <v>#DIV/0!</v>
      </c>
    </row>
    <row r="18" spans="1:5" x14ac:dyDescent="0.25">
      <c r="A18" s="12" t="s">
        <v>20</v>
      </c>
      <c r="B18" s="13"/>
      <c r="C18" s="13"/>
      <c r="D18" s="13"/>
      <c r="E18" s="13"/>
    </row>
    <row r="19" spans="1:5" x14ac:dyDescent="0.25">
      <c r="A19" s="12" t="s">
        <v>18</v>
      </c>
      <c r="B19" s="13"/>
      <c r="C19" s="13"/>
      <c r="D19" s="13"/>
      <c r="E19" s="13"/>
    </row>
    <row r="20" spans="1:5" x14ac:dyDescent="0.25">
      <c r="A20" s="22" t="s">
        <v>21</v>
      </c>
    </row>
    <row r="21" spans="1:5" x14ac:dyDescent="0.25">
      <c r="A21" s="13" t="s">
        <v>19</v>
      </c>
    </row>
  </sheetData>
  <mergeCells count="2">
    <mergeCell ref="A1:C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2" sqref="C12"/>
    </sheetView>
  </sheetViews>
  <sheetFormatPr baseColWidth="10" defaultRowHeight="15" x14ac:dyDescent="0.25"/>
  <cols>
    <col min="1" max="1" width="34" bestFit="1" customWidth="1"/>
  </cols>
  <sheetData>
    <row r="1" spans="1:2" ht="22.5" customHeight="1" x14ac:dyDescent="0.3">
      <c r="A1" s="1" t="s">
        <v>8</v>
      </c>
      <c r="B1">
        <f>VAC!C7+VAC!C8</f>
        <v>0</v>
      </c>
    </row>
    <row r="2" spans="1:2" ht="18.75" x14ac:dyDescent="0.3">
      <c r="A2" s="1" t="s">
        <v>3</v>
      </c>
      <c r="B2" t="e">
        <f>VAC!C7/VAC!C10</f>
        <v>#DIV/0!</v>
      </c>
    </row>
    <row r="3" spans="1:2" ht="18.75" x14ac:dyDescent="0.3">
      <c r="A3" s="1" t="s">
        <v>2</v>
      </c>
      <c r="B3" s="16" t="e">
        <f>0.35695-(7.2266*B2)+(74.249*B2^2)-(307.39*B2^3)+(684.54*B2^4)-(856.92*B2^5)+(571.95*B2^6)-(159.1*B2^7)</f>
        <v>#DIV/0!</v>
      </c>
    </row>
    <row r="4" spans="1:2" ht="18.75" x14ac:dyDescent="0.3">
      <c r="A4" s="1" t="s">
        <v>0</v>
      </c>
      <c r="B4" s="15" t="e">
        <f>(VAC!C3*0.9)/VAC!C6</f>
        <v>#DIV/0!</v>
      </c>
    </row>
    <row r="5" spans="1:2" ht="18.75" x14ac:dyDescent="0.3">
      <c r="A5" s="1" t="s">
        <v>4</v>
      </c>
      <c r="B5" s="15" t="e">
        <f>0.0275-(0.165*VAC!C5)+(0.3656*(VAC!C4/(VAC!C3*0.9)))+(0.515*B3)</f>
        <v>#DIV/0!</v>
      </c>
    </row>
    <row r="6" spans="1:2" ht="18.75" x14ac:dyDescent="0.3">
      <c r="A6" s="1" t="s">
        <v>1</v>
      </c>
      <c r="B6" s="15" t="e">
        <f>(VAC!C4-(B5*VAC!C3*0.9))/(B5*VAC!C6)</f>
        <v>#DIV/0!</v>
      </c>
    </row>
    <row r="7" spans="1:2" ht="18.75" x14ac:dyDescent="0.3">
      <c r="A7" s="9" t="s">
        <v>11</v>
      </c>
      <c r="B7" s="15" t="e">
        <f>B4/B6</f>
        <v>#DIV/0!</v>
      </c>
    </row>
    <row r="8" spans="1:2" x14ac:dyDescent="0.25">
      <c r="A8" s="15"/>
      <c r="B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VAC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LAMIRAL Zohra</dc:creator>
  <cp:lastModifiedBy>test</cp:lastModifiedBy>
  <dcterms:created xsi:type="dcterms:W3CDTF">2021-08-26T13:12:07Z</dcterms:created>
  <dcterms:modified xsi:type="dcterms:W3CDTF">2022-01-05T14:15:06Z</dcterms:modified>
</cp:coreProperties>
</file>